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0"/>
  </bookViews>
  <sheets>
    <sheet name="ROI for RMP Archive" sheetId="1" r:id="rId1"/>
    <sheet name="ROI for RMP Attach" sheetId="2" r:id="rId2"/>
    <sheet name="ROI for RMP Journal" sheetId="3" r:id="rId3"/>
    <sheet name="ROI for RMP Audit" sheetId="4" r:id="rId4"/>
  </sheets>
  <externalReferences>
    <externalReference r:id="rId7"/>
  </externalReferences>
  <definedNames>
    <definedName name="archivecost">'ROI for RMP Archive'!$B$20</definedName>
    <definedName name="AverageHourlySalary">'ROI for RMP Archive'!$B$6</definedName>
    <definedName name="AverageMinutes">'[1]Summary'!$C$8</definedName>
    <definedName name="BackupCosts">'[1]Summary'!#REF!</definedName>
    <definedName name="Days">'[1]Calculations'!$D$36</definedName>
    <definedName name="DiskGrowth">'[1]Calculations'!$B$22</definedName>
    <definedName name="Growth">'[1]Summary'!#REF!</definedName>
    <definedName name="HourlySalary">'[1]Summary'!$C$5</definedName>
    <definedName name="InterestRate">'[1]Summary'!#REF!</definedName>
    <definedName name="LicenseCost">'[1]Summary'!$C$20</definedName>
    <definedName name="MailfileAge">'ROI for RMP Archive'!$B$14</definedName>
    <definedName name="mailfilesize">'ROI for RMP Archive'!$B$15</definedName>
    <definedName name="MailTemplateSize">'[1]Calculations'!$D$37</definedName>
    <definedName name="mbcost">'ROI for RMP Archive'!#REF!</definedName>
    <definedName name="NumberMonthsNoArchive">'ROI for RMP Archive'!$B$25</definedName>
    <definedName name="NumberUsers">'[1]Summary'!$B$4</definedName>
    <definedName name="Old">'[1]Summary'!#REF!</definedName>
    <definedName name="Subscription">'[1]Calculations'!$B$23</definedName>
    <definedName name="users">'ROI for RMP Archive'!$B$5</definedName>
  </definedNames>
  <calcPr fullCalcOnLoad="1"/>
</workbook>
</file>

<file path=xl/sharedStrings.xml><?xml version="1.0" encoding="utf-8"?>
<sst xmlns="http://schemas.openxmlformats.org/spreadsheetml/2006/main" count="94" uniqueCount="61">
  <si>
    <t>Server cost per year with ReduceMail Pro</t>
  </si>
  <si>
    <t>Mail servers needed</t>
  </si>
  <si>
    <t>Archive servers needed</t>
  </si>
  <si>
    <t>Yearly cost of additional mail servers needed to accomodate mail growth</t>
  </si>
  <si>
    <t>Yearly cost of additional archive servers needed to accomodate mail growth</t>
  </si>
  <si>
    <t>ReduceMail Pro pays for itself in this many days</t>
  </si>
  <si>
    <t>How many minutes per month is the mail server down due to corrupt mail content?</t>
  </si>
  <si>
    <t>What is the average mailfile size (MB)?</t>
  </si>
  <si>
    <t>How much extra mail did you receive this year compare to last (in percent)?</t>
  </si>
  <si>
    <t>How many mail servers do you have?</t>
  </si>
  <si>
    <t>How much does a mail server cost (hardware and software)?</t>
  </si>
  <si>
    <t>How much does an archive server cost (hardware and software)?</t>
  </si>
  <si>
    <t>One time ReduceMail Pro licensing cost</t>
  </si>
  <si>
    <t>How much is it worth to be able to restore a down mail server faster because most content is archived?</t>
  </si>
  <si>
    <t>ReduceMail Pro Archive ROI Analysis</t>
  </si>
  <si>
    <t>How many email end users do you have?</t>
  </si>
  <si>
    <t>How many minutes per month does it take the average user to comply with requests to limit the number of messages stored or delete particular types of emails?</t>
  </si>
  <si>
    <t>How many terabytes can you store on the archive server?</t>
  </si>
  <si>
    <t>After adding ReduceMail Pro, how many months would you like mail to remain in the mailserver before being archived (we recommend 1)?</t>
  </si>
  <si>
    <t>What was the cost for IT employee or contractor hours spent locating emails last year?</t>
  </si>
  <si>
    <t>Results</t>
  </si>
  <si>
    <t>Do you know how many hours per month IT spends managing mail servers due to large mailfiles?</t>
  </si>
  <si>
    <t>ReduceMail Pro Attach ROI Analysis</t>
  </si>
  <si>
    <t>Storage cost parameters</t>
  </si>
  <si>
    <t>How many years of mail do you keep your mail servers?</t>
  </si>
  <si>
    <t>What is the storage cost per Gigabyte per month?</t>
  </si>
  <si>
    <t>Storage cost per year with RMP</t>
  </si>
  <si>
    <t>What percentage of attachments are duplicates?</t>
  </si>
  <si>
    <t>Storage cost per year without RMP</t>
  </si>
  <si>
    <t>Yearly cost of additional storage needed to accomodate mail growth</t>
  </si>
  <si>
    <t>ReduceMail Pro Journal ROI Analysis</t>
  </si>
  <si>
    <t>Current discovery costs</t>
  </si>
  <si>
    <t>Discovery cost per year without RMP</t>
  </si>
  <si>
    <t>How many hours did it take to find and restore one of the tapes?</t>
  </si>
  <si>
    <t>How many discovery requests do you typically have per year?</t>
  </si>
  <si>
    <t>How many hours did it take to search the contents of one of the backup tapes?</t>
  </si>
  <si>
    <t>How many hours did it take to remove duplicates from the search results?</t>
  </si>
  <si>
    <t>How many backup tapes do you typically have to restore for a discovery request?</t>
  </si>
  <si>
    <t>Backup tape restore cost per year</t>
  </si>
  <si>
    <t>Content search cost per year</t>
  </si>
  <si>
    <t>Deduplication cost per year</t>
  </si>
  <si>
    <t>Discovery cost first year with RMP</t>
  </si>
  <si>
    <t>How many minutes per month do your end users spend locating old and new mail in separate databases?</t>
  </si>
  <si>
    <t>How much does your average user earn per hour?</t>
  </si>
  <si>
    <t>How many years old are your mailfiles, on average?</t>
  </si>
  <si>
    <t>How many years do you keep your mail servers?</t>
  </si>
  <si>
    <t>ReduceMail Pro parameters</t>
  </si>
  <si>
    <t>How much does an IT worker earn per hour?</t>
  </si>
  <si>
    <t>ReduceMail Pro Audit ROI Analysis</t>
  </si>
  <si>
    <t>Non-IT worker productivity loss without ReduceMail Pro</t>
  </si>
  <si>
    <t>IT personnel costs without ReduceMail Pro</t>
  </si>
  <si>
    <t>IT server costs without ReduceMail Pro</t>
  </si>
  <si>
    <t>Server cost per year without ReduceMail Pro</t>
  </si>
  <si>
    <t>Results - without ReduceMail Pro</t>
  </si>
  <si>
    <t>Results - with ReduceMail Pro</t>
  </si>
  <si>
    <t>Non-IT worker productivity loss with ReduceMail Pro</t>
  </si>
  <si>
    <t>ReduceMail Pro yearly maintenance/support</t>
  </si>
  <si>
    <t>Total first year cost without ReduceMail Pro</t>
  </si>
  <si>
    <t>Total first year cost with ReduceMail Pro</t>
  </si>
  <si>
    <t>Savings first year with ReduceMail Pro</t>
  </si>
  <si>
    <t>Savings additional year with ReduceMail Pro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</si>
</sst>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_(* #,##0.00_);_(* \(#,##0.00\);_(* \-??_);_(@_)"/>
    <numFmt numFmtId="166" formatCode="_(* #,##0_);_(* \(#,##0\);_(* \-??_);_(@_)"/>
    <numFmt numFmtId="167" formatCode="_(\$* #,##0.00_);_(\$* \(#,##0.00\);_(\$* \-??_);_(@_)"/>
    <numFmt numFmtId="168" formatCode="\$#,##0_);&quot;($&quot;#,##0\)"/>
    <numFmt numFmtId="169" formatCode="#,##0;\-#,##0"/>
    <numFmt numFmtId="170" formatCode="_(* #,##0.0_);_(* \(#,##0.0\);_(* \-??_);_(@_)"/>
    <numFmt numFmtId="171" formatCode="&quot;$&quot;#,##0"/>
    <numFmt numFmtId="172" formatCode="0.0"/>
    <numFmt numFmtId="173" formatCode="#,##0.0"/>
    <numFmt numFmtId="174" formatCode="_(* #,##0.0_);_(* \(#,##0.0\);_(* &quot;-&quot;?_);_(@_)"/>
    <numFmt numFmtId="175" formatCode="&quot;$&quot;#,##0.0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166" fontId="0" fillId="2" borderId="0" xfId="15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/>
    </xf>
    <xf numFmtId="9" fontId="0" fillId="2" borderId="0" xfId="15" applyNumberFormat="1" applyFont="1" applyFill="1" applyBorder="1" applyAlignment="1" applyProtection="1">
      <alignment/>
      <protection locked="0"/>
    </xf>
    <xf numFmtId="168" fontId="0" fillId="2" borderId="0" xfId="17" applyNumberFormat="1" applyFont="1" applyFill="1" applyBorder="1" applyAlignment="1" applyProtection="1">
      <alignment/>
      <protection locked="0"/>
    </xf>
    <xf numFmtId="169" fontId="0" fillId="2" borderId="0" xfId="17" applyNumberFormat="1" applyFont="1" applyFill="1" applyBorder="1" applyAlignment="1" applyProtection="1">
      <alignment/>
      <protection locked="0"/>
    </xf>
    <xf numFmtId="49" fontId="0" fillId="3" borderId="0" xfId="17" applyNumberFormat="1" applyFont="1" applyFill="1" applyBorder="1" applyAlignment="1" applyProtection="1">
      <alignment horizontal="left" wrapText="1" indent="1"/>
      <protection/>
    </xf>
    <xf numFmtId="1" fontId="0" fillId="2" borderId="0" xfId="19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left" vertical="top" wrapText="1" indent="1"/>
      <protection/>
    </xf>
    <xf numFmtId="0" fontId="2" fillId="2" borderId="0" xfId="0" applyFont="1" applyFill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2" borderId="0" xfId="0" applyFont="1" applyFill="1" applyBorder="1" applyAlignment="1" applyProtection="1">
      <alignment horizontal="left" wrapText="1" indent="1"/>
      <protection/>
    </xf>
    <xf numFmtId="0" fontId="0" fillId="2" borderId="0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ont="1" applyFill="1" applyBorder="1" applyAlignment="1" applyProtection="1">
      <alignment horizontal="left" wrapText="1" indent="1"/>
      <protection/>
    </xf>
    <xf numFmtId="0" fontId="3" fillId="3" borderId="0" xfId="0" applyFont="1" applyFill="1" applyBorder="1" applyAlignment="1" applyProtection="1">
      <alignment horizontal="left" wrapText="1" indent="1"/>
      <protection/>
    </xf>
    <xf numFmtId="0" fontId="0" fillId="0" borderId="0" xfId="0" applyFont="1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3" fillId="4" borderId="0" xfId="0" applyFont="1" applyFill="1" applyBorder="1" applyAlignment="1" applyProtection="1">
      <alignment horizontal="left" wrapText="1" indent="1"/>
      <protection/>
    </xf>
    <xf numFmtId="1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horizontal="left" wrapText="1" indent="1"/>
      <protection/>
    </xf>
    <xf numFmtId="0" fontId="3" fillId="3" borderId="0" xfId="0" applyFont="1" applyFill="1" applyAlignment="1" applyProtection="1">
      <alignment horizontal="left" wrapText="1" indent="1"/>
      <protection/>
    </xf>
    <xf numFmtId="164" fontId="0" fillId="2" borderId="0" xfId="0" applyNumberFormat="1" applyFill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0" fillId="3" borderId="0" xfId="0" applyFont="1" applyFill="1" applyAlignment="1" applyProtection="1">
      <alignment horizontal="left" wrapText="1" indent="1"/>
      <protection/>
    </xf>
    <xf numFmtId="3" fontId="0" fillId="2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 horizontal="left" wrapText="1" indent="1"/>
      <protection/>
    </xf>
    <xf numFmtId="0" fontId="0" fillId="0" borderId="0" xfId="0" applyAlignment="1" applyProtection="1">
      <alignment horizontal="left" wrapText="1" indent="1"/>
      <protection/>
    </xf>
    <xf numFmtId="17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 horizontal="left" wrapText="1" indent="1"/>
      <protection/>
    </xf>
    <xf numFmtId="0" fontId="3" fillId="0" borderId="0" xfId="0" applyFont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locked="0"/>
    </xf>
    <xf numFmtId="164" fontId="0" fillId="2" borderId="0" xfId="15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left" wrapText="1" indent="1"/>
      <protection/>
    </xf>
    <xf numFmtId="0" fontId="3" fillId="5" borderId="0" xfId="0" applyFont="1" applyFill="1" applyAlignment="1" applyProtection="1">
      <alignment horizontal="left" wrapText="1" indent="1"/>
      <protection/>
    </xf>
    <xf numFmtId="164" fontId="0" fillId="6" borderId="0" xfId="0" applyNumberForma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1" fontId="0" fillId="8" borderId="0" xfId="0" applyNumberForma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left" wrapText="1" indent="1"/>
      <protection/>
    </xf>
    <xf numFmtId="1" fontId="2" fillId="2" borderId="2" xfId="0" applyNumberFormat="1" applyFont="1" applyFill="1" applyBorder="1" applyAlignment="1" applyProtection="1">
      <alignment/>
      <protection/>
    </xf>
    <xf numFmtId="171" fontId="0" fillId="2" borderId="0" xfId="15" applyNumberFormat="1" applyFont="1" applyFill="1" applyBorder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 locked="0"/>
    </xf>
    <xf numFmtId="172" fontId="0" fillId="2" borderId="0" xfId="15" applyNumberFormat="1" applyFont="1" applyFill="1" applyBorder="1" applyAlignment="1" applyProtection="1">
      <alignment/>
      <protection locked="0"/>
    </xf>
    <xf numFmtId="173" fontId="0" fillId="2" borderId="0" xfId="15" applyNumberFormat="1" applyFont="1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 horizontal="left" wrapText="1" indent="1"/>
      <protection/>
    </xf>
    <xf numFmtId="171" fontId="0" fillId="8" borderId="0" xfId="0" applyNumberFormat="1" applyFill="1" applyAlignment="1" applyProtection="1">
      <alignment/>
      <protection/>
    </xf>
    <xf numFmtId="171" fontId="3" fillId="2" borderId="0" xfId="0" applyNumberFormat="1" applyFont="1" applyFill="1" applyAlignment="1" applyProtection="1">
      <alignment/>
      <protection/>
    </xf>
    <xf numFmtId="164" fontId="3" fillId="2" borderId="0" xfId="0" applyNumberFormat="1" applyFont="1" applyFill="1" applyAlignment="1" applyProtection="1">
      <alignment/>
      <protection/>
    </xf>
    <xf numFmtId="49" fontId="0" fillId="5" borderId="0" xfId="17" applyNumberFormat="1" applyFont="1" applyFill="1" applyBorder="1" applyAlignment="1" applyProtection="1">
      <alignment horizontal="left" wrapText="1" indent="1"/>
      <protection/>
    </xf>
    <xf numFmtId="1" fontId="0" fillId="6" borderId="0" xfId="19" applyNumberFormat="1" applyFont="1" applyFill="1" applyBorder="1" applyAlignment="1" applyProtection="1">
      <alignment/>
      <protection locked="0"/>
    </xf>
    <xf numFmtId="0" fontId="3" fillId="10" borderId="0" xfId="0" applyFont="1" applyFill="1" applyBorder="1" applyAlignment="1" applyProtection="1">
      <alignment horizontal="left" wrapText="1" indent="1"/>
      <protection/>
    </xf>
    <xf numFmtId="0" fontId="3" fillId="10" borderId="0" xfId="0" applyFont="1" applyFill="1" applyAlignment="1" applyProtection="1">
      <alignment horizontal="left" wrapText="1" indent="1"/>
      <protection/>
    </xf>
    <xf numFmtId="1" fontId="0" fillId="8" borderId="0" xfId="0" applyNumberFormat="1" applyFill="1" applyBorder="1" applyAlignment="1" applyProtection="1">
      <alignment wrapText="1"/>
      <protection/>
    </xf>
    <xf numFmtId="1" fontId="0" fillId="0" borderId="0" xfId="0" applyNumberFormat="1" applyFill="1" applyBorder="1" applyAlignment="1" applyProtection="1">
      <alignment wrapText="1"/>
      <protection/>
    </xf>
    <xf numFmtId="171" fontId="0" fillId="2" borderId="0" xfId="0" applyNumberFormat="1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/>
    </xf>
    <xf numFmtId="164" fontId="3" fillId="2" borderId="0" xfId="0" applyNumberFormat="1" applyFont="1" applyFill="1" applyAlignment="1" applyProtection="1">
      <alignment/>
      <protection/>
    </xf>
    <xf numFmtId="164" fontId="3" fillId="8" borderId="0" xfId="0" applyNumberFormat="1" applyFont="1" applyFill="1" applyAlignment="1" applyProtection="1">
      <alignment/>
      <protection/>
    </xf>
    <xf numFmtId="171" fontId="3" fillId="8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1st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Archive'!$B$34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Subsequent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Archive'!$B$35</c:f>
              <c:numCache/>
            </c:numRef>
          </c:val>
        </c:ser>
        <c:gapWidth val="50"/>
        <c:axId val="50293036"/>
        <c:axId val="46895181"/>
      </c:barChart>
      <c:catAx>
        <c:axId val="5029303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95181"/>
        <c:crosses val="autoZero"/>
        <c:auto val="1"/>
        <c:lblOffset val="100"/>
        <c:noMultiLvlLbl val="0"/>
      </c:catAx>
      <c:valAx>
        <c:axId val="468951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93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First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Attach'!$B$17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Subsequent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Attach'!$B$18</c:f>
              <c:numCache/>
            </c:numRef>
          </c:val>
        </c:ser>
        <c:gapWidth val="50"/>
        <c:axId val="12921542"/>
        <c:axId val="9166551"/>
      </c:barChart>
      <c:catAx>
        <c:axId val="1292154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6551"/>
        <c:crosses val="autoZero"/>
        <c:auto val="1"/>
        <c:lblOffset val="100"/>
        <c:noMultiLvlLbl val="0"/>
      </c:catAx>
      <c:valAx>
        <c:axId val="91665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21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Journal'!$B$20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Journal'!$B$21</c:f>
              <c:numCache/>
            </c:numRef>
          </c:val>
        </c:ser>
        <c:gapWidth val="50"/>
        <c:axId val="10516672"/>
        <c:axId val="63568577"/>
      </c:barChart>
      <c:catAx>
        <c:axId val="1051667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68577"/>
        <c:crosses val="autoZero"/>
        <c:auto val="1"/>
        <c:lblOffset val="100"/>
        <c:noMultiLvlLbl val="0"/>
      </c:catAx>
      <c:valAx>
        <c:axId val="635685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16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Audit'!$B$20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Audit'!$B$21</c:f>
              <c:numCache/>
            </c:numRef>
          </c:val>
        </c:ser>
        <c:gapWidth val="50"/>
        <c:axId val="20458778"/>
        <c:axId val="8891915"/>
      </c:barChart>
      <c:catAx>
        <c:axId val="2045877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1915"/>
        <c:crosses val="autoZero"/>
        <c:auto val="1"/>
        <c:lblOffset val="100"/>
        <c:noMultiLvlLbl val="0"/>
      </c:catAx>
      <c:valAx>
        <c:axId val="88919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58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avabiz.com/" TargetMode="External" /><Relationship Id="rId4" Type="http://schemas.openxmlformats.org/officeDocument/2006/relationships/hyperlink" Target="http://avabiz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123825</xdr:rowOff>
    </xdr:from>
    <xdr:to>
      <xdr:col>4</xdr:col>
      <xdr:colOff>914400</xdr:colOff>
      <xdr:row>10</xdr:row>
      <xdr:rowOff>266700</xdr:rowOff>
    </xdr:to>
    <xdr:graphicFrame>
      <xdr:nvGraphicFramePr>
        <xdr:cNvPr id="1" name="Chart 3"/>
        <xdr:cNvGraphicFramePr/>
      </xdr:nvGraphicFramePr>
      <xdr:xfrm>
        <a:off x="5067300" y="123825"/>
        <a:ext cx="42386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11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12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12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ugen\AppData\Local\Temp\notes1EBE39\ReduceMail%20Pro%20ROI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79"/>
  <sheetViews>
    <sheetView showGridLines="0" tabSelected="1" workbookViewId="0" topLeftCell="A1">
      <selection activeCell="B12" sqref="B12"/>
    </sheetView>
  </sheetViews>
  <sheetFormatPr defaultColWidth="9.140625" defaultRowHeight="12.75"/>
  <cols>
    <col min="1" max="1" width="60.140625" style="21" customWidth="1"/>
    <col min="2" max="2" width="13.7109375" style="24" customWidth="1"/>
    <col min="3" max="3" width="15.7109375" style="24" customWidth="1"/>
    <col min="4" max="4" width="36.28125" style="21" customWidth="1"/>
    <col min="5" max="5" width="14.8515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14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49</v>
      </c>
      <c r="B4" s="19"/>
      <c r="C4" s="20"/>
      <c r="F4" s="50"/>
      <c r="G4" s="23"/>
    </row>
    <row r="5" spans="1:7" ht="15.75">
      <c r="A5" s="45" t="s">
        <v>15</v>
      </c>
      <c r="B5" s="1">
        <v>1000</v>
      </c>
      <c r="C5" s="20"/>
      <c r="F5" s="50"/>
      <c r="G5" s="23"/>
    </row>
    <row r="6" spans="1:7" ht="15.75">
      <c r="A6" s="45" t="s">
        <v>43</v>
      </c>
      <c r="B6" s="2">
        <v>25</v>
      </c>
      <c r="C6" s="20"/>
      <c r="F6" s="50"/>
      <c r="G6" s="23"/>
    </row>
    <row r="7" spans="1:7" ht="25.5">
      <c r="A7" s="45" t="s">
        <v>42</v>
      </c>
      <c r="B7" s="3">
        <v>30</v>
      </c>
      <c r="C7" s="20"/>
      <c r="F7" s="50"/>
      <c r="G7" s="23"/>
    </row>
    <row r="8" spans="1:7" ht="25.5">
      <c r="A8" s="25" t="s">
        <v>6</v>
      </c>
      <c r="B8" s="3">
        <v>30</v>
      </c>
      <c r="C8" s="20"/>
      <c r="F8" s="50"/>
      <c r="G8" s="23"/>
    </row>
    <row r="9" spans="1:7" ht="38.25">
      <c r="A9" s="45" t="s">
        <v>16</v>
      </c>
      <c r="B9" s="4">
        <v>30</v>
      </c>
      <c r="C9" s="20"/>
      <c r="F9" s="50"/>
      <c r="G9" s="23"/>
    </row>
    <row r="10" spans="1:7" ht="15.75">
      <c r="A10" s="26" t="s">
        <v>50</v>
      </c>
      <c r="B10" s="5"/>
      <c r="C10" s="20"/>
      <c r="F10" s="50"/>
      <c r="G10" s="23"/>
    </row>
    <row r="11" spans="1:7" ht="25.5">
      <c r="A11" s="45" t="s">
        <v>21</v>
      </c>
      <c r="B11" s="1">
        <v>200</v>
      </c>
      <c r="C11" s="20"/>
      <c r="F11" s="50"/>
      <c r="G11" s="23"/>
    </row>
    <row r="12" spans="1:7" ht="25.5">
      <c r="A12" s="45" t="s">
        <v>19</v>
      </c>
      <c r="B12" s="44">
        <v>10000</v>
      </c>
      <c r="C12" s="20"/>
      <c r="F12" s="50"/>
      <c r="G12" s="23"/>
    </row>
    <row r="13" spans="1:7" ht="15.75">
      <c r="A13" s="26" t="s">
        <v>51</v>
      </c>
      <c r="B13" s="44"/>
      <c r="C13" s="20"/>
      <c r="F13" s="50"/>
      <c r="G13" s="23"/>
    </row>
    <row r="14" spans="1:7" ht="15.75">
      <c r="A14" s="45" t="s">
        <v>44</v>
      </c>
      <c r="B14" s="10">
        <v>4</v>
      </c>
      <c r="C14" s="20"/>
      <c r="F14" s="50"/>
      <c r="G14" s="23"/>
    </row>
    <row r="15" spans="1:7" ht="15.75">
      <c r="A15" s="25" t="s">
        <v>7</v>
      </c>
      <c r="B15" s="1">
        <v>500</v>
      </c>
      <c r="C15" s="20"/>
      <c r="F15" s="50"/>
      <c r="G15" s="23"/>
    </row>
    <row r="16" spans="1:7" ht="25.5">
      <c r="A16" s="25" t="s">
        <v>8</v>
      </c>
      <c r="B16" s="6">
        <v>0.15</v>
      </c>
      <c r="C16" s="20"/>
      <c r="F16" s="50"/>
      <c r="G16" s="23"/>
    </row>
    <row r="17" spans="1:7" ht="15.75">
      <c r="A17" s="45" t="s">
        <v>45</v>
      </c>
      <c r="B17" s="1">
        <v>5</v>
      </c>
      <c r="C17" s="20"/>
      <c r="F17" s="50"/>
      <c r="G17" s="23"/>
    </row>
    <row r="18" spans="1:7" ht="15.75">
      <c r="A18" s="25" t="s">
        <v>9</v>
      </c>
      <c r="B18" s="1">
        <v>10</v>
      </c>
      <c r="C18" s="20"/>
      <c r="F18" s="50"/>
      <c r="G18" s="23"/>
    </row>
    <row r="19" spans="1:7" ht="15.75">
      <c r="A19" s="25" t="s">
        <v>10</v>
      </c>
      <c r="B19" s="7">
        <v>20000</v>
      </c>
      <c r="C19" s="20"/>
      <c r="F19" s="50"/>
      <c r="G19" s="23"/>
    </row>
    <row r="20" spans="1:7" ht="15.75">
      <c r="A20" s="25" t="s">
        <v>11</v>
      </c>
      <c r="B20" s="7">
        <v>5000</v>
      </c>
      <c r="C20" s="20"/>
      <c r="F20" s="50"/>
      <c r="G20" s="23"/>
    </row>
    <row r="21" spans="1:7" ht="15.75">
      <c r="A21" s="45" t="s">
        <v>17</v>
      </c>
      <c r="B21" s="8">
        <v>2</v>
      </c>
      <c r="C21" s="20"/>
      <c r="F21" s="50"/>
      <c r="G21" s="23"/>
    </row>
    <row r="22" spans="1:5" ht="25.5">
      <c r="A22" s="25" t="s">
        <v>13</v>
      </c>
      <c r="B22" s="44">
        <v>10000</v>
      </c>
      <c r="C22" s="20"/>
      <c r="D22" s="27"/>
      <c r="E22" s="28"/>
    </row>
    <row r="23" spans="1:5" ht="15.75">
      <c r="A23" s="26" t="s">
        <v>46</v>
      </c>
      <c r="B23" s="44"/>
      <c r="C23" s="20"/>
      <c r="D23" s="27"/>
      <c r="E23" s="28"/>
    </row>
    <row r="24" spans="1:5" ht="15.75">
      <c r="A24" s="25" t="s">
        <v>12</v>
      </c>
      <c r="B24" s="43">
        <v>11573</v>
      </c>
      <c r="C24" s="20"/>
      <c r="D24" s="27"/>
      <c r="E24" s="28"/>
    </row>
    <row r="25" spans="1:3" ht="38.25">
      <c r="A25" s="9" t="s">
        <v>18</v>
      </c>
      <c r="B25" s="10">
        <v>1</v>
      </c>
      <c r="C25" s="20"/>
    </row>
    <row r="26" spans="1:3" ht="15.75">
      <c r="A26" s="63"/>
      <c r="B26" s="64"/>
      <c r="C26" s="20"/>
    </row>
    <row r="27" spans="1:5" ht="18">
      <c r="A27" s="11" t="s">
        <v>53</v>
      </c>
      <c r="B27" s="67"/>
      <c r="C27" s="68"/>
      <c r="D27" s="70" t="s">
        <v>54</v>
      </c>
      <c r="E27" s="71"/>
    </row>
    <row r="28" spans="1:6" ht="25.5">
      <c r="A28" s="65" t="s">
        <v>49</v>
      </c>
      <c r="B28" s="34">
        <f>users*AverageHourlySalary*SUM(B7:B9)/60*12</f>
        <v>450000</v>
      </c>
      <c r="C28" s="20"/>
      <c r="D28" s="65" t="s">
        <v>55</v>
      </c>
      <c r="E28" s="34">
        <f>users*AverageHourlySalary*B8/60*12/(MailfileAge*12/NumberMonthsNoArchive)</f>
        <v>3125</v>
      </c>
      <c r="F28" s="51"/>
    </row>
    <row r="29" spans="1:6" ht="25.5">
      <c r="A29" s="26" t="s">
        <v>50</v>
      </c>
      <c r="B29" s="69">
        <f>B11*AverageHourlySalary*2*12+B12</f>
        <v>130000</v>
      </c>
      <c r="D29" s="66" t="s">
        <v>0</v>
      </c>
      <c r="E29" s="34">
        <f>E32*B19/B17+E33*archivecost/B17</f>
        <v>5000</v>
      </c>
      <c r="F29" s="51"/>
    </row>
    <row r="30" spans="1:6" ht="25.5">
      <c r="A30" s="33" t="s">
        <v>52</v>
      </c>
      <c r="B30" s="35">
        <f>SUM(B19*B18)/B17</f>
        <v>40000</v>
      </c>
      <c r="D30" s="66" t="s">
        <v>56</v>
      </c>
      <c r="E30" s="34">
        <f>0.2*B24</f>
        <v>2314.6</v>
      </c>
      <c r="F30" s="51"/>
    </row>
    <row r="31" spans="1:6" ht="25.5">
      <c r="A31" s="33" t="s">
        <v>57</v>
      </c>
      <c r="B31" s="72">
        <f>SUM(B28:B30)</f>
        <v>620000</v>
      </c>
      <c r="D31" s="33" t="s">
        <v>58</v>
      </c>
      <c r="E31" s="62">
        <f>SUM(E28:E30)+B24</f>
        <v>22012.6</v>
      </c>
      <c r="F31" s="51"/>
    </row>
    <row r="32" spans="1:6" ht="25.5">
      <c r="A32" s="36" t="s">
        <v>3</v>
      </c>
      <c r="B32" s="34">
        <f>B16*B18*B19</f>
        <v>30000</v>
      </c>
      <c r="D32" s="36" t="s">
        <v>1</v>
      </c>
      <c r="E32" s="37">
        <f>1+ROUND(B18*NumberMonthsNoArchive/12/MailfileAge,0)</f>
        <v>1</v>
      </c>
      <c r="F32" s="51"/>
    </row>
    <row r="33" spans="1:6" ht="12.75">
      <c r="A33" s="39"/>
      <c r="D33" s="36" t="s">
        <v>2</v>
      </c>
      <c r="E33" s="37">
        <f>1+ROUND(users*mailfilesize*(1-NumberMonthsNoArchive/12/MailfileAge)/B21/1000/1000,0)</f>
        <v>1</v>
      </c>
      <c r="F33" s="51"/>
    </row>
    <row r="34" spans="1:5" ht="25.5">
      <c r="A34" s="33" t="s">
        <v>59</v>
      </c>
      <c r="B34" s="35">
        <f>B31-E31</f>
        <v>597987.4</v>
      </c>
      <c r="D34" s="36" t="s">
        <v>4</v>
      </c>
      <c r="E34" s="35">
        <f>users*mailfilesize*(1-NumberMonthsNoArchive/12/MailfileAge)/B21/1000/1000*B16*archivecost</f>
        <v>183.59374999999997</v>
      </c>
    </row>
    <row r="35" spans="1:2" ht="12.75">
      <c r="A35" s="33" t="s">
        <v>60</v>
      </c>
      <c r="B35" s="35">
        <f>B31+B32-SUM(E28:E30)-E34</f>
        <v>639376.80625</v>
      </c>
    </row>
    <row r="36" ht="13.5" thickBot="1">
      <c r="A36" s="39"/>
    </row>
    <row r="37" spans="1:2" ht="17.25" thickBot="1" thickTop="1">
      <c r="A37" s="53" t="s">
        <v>5</v>
      </c>
      <c r="B37" s="54">
        <f>365*E31/B31</f>
        <v>12.959030645161288</v>
      </c>
    </row>
    <row r="38" spans="1:2" ht="13.5" thickTop="1">
      <c r="A38" s="32"/>
      <c r="B38" s="40"/>
    </row>
    <row r="39" spans="1:2" ht="12.75">
      <c r="A39" s="32"/>
      <c r="B39" s="40"/>
    </row>
    <row r="40" spans="1:2" ht="12.75">
      <c r="A40" s="32"/>
      <c r="B40" s="40"/>
    </row>
    <row r="41" spans="1:2" ht="12.75">
      <c r="A41" s="32"/>
      <c r="B41" s="40"/>
    </row>
    <row r="42" spans="1:2" ht="12.75">
      <c r="A42" s="32"/>
      <c r="B42" s="40"/>
    </row>
    <row r="43" spans="1:2" ht="12.75">
      <c r="A43" s="32"/>
      <c r="B43" s="40"/>
    </row>
    <row r="44" spans="1:2" ht="12.75">
      <c r="A44" s="32"/>
      <c r="B44" s="40"/>
    </row>
    <row r="45" spans="1:2" ht="12.75">
      <c r="A45" s="32"/>
      <c r="B45" s="40"/>
    </row>
    <row r="46" spans="1:2" ht="12.75">
      <c r="A46" s="32"/>
      <c r="B46" s="40"/>
    </row>
    <row r="47" spans="1:2" ht="12.75">
      <c r="A47" s="32"/>
      <c r="B47" s="40"/>
    </row>
    <row r="48" spans="1:2" ht="12.75">
      <c r="A48" s="32"/>
      <c r="B48" s="40"/>
    </row>
    <row r="49" spans="1:2" ht="12.75">
      <c r="A49" s="32"/>
      <c r="B49" s="40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41"/>
    </row>
    <row r="56" ht="12.75">
      <c r="A56" s="39"/>
    </row>
    <row r="57" ht="12.75">
      <c r="A57" s="39"/>
    </row>
    <row r="58" ht="12.75">
      <c r="A58" s="29"/>
    </row>
    <row r="59" ht="12.75">
      <c r="A59" s="39"/>
    </row>
    <row r="60" ht="12.75">
      <c r="A60" s="39"/>
    </row>
    <row r="61" ht="12.75">
      <c r="A61" s="39"/>
    </row>
    <row r="62" ht="12.75">
      <c r="A62" s="39"/>
    </row>
    <row r="63" ht="12.75">
      <c r="A63" s="39"/>
    </row>
    <row r="64" ht="12.75">
      <c r="A64" s="39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spans="1:2" ht="12.75">
      <c r="A77" s="41"/>
      <c r="B77" s="42"/>
    </row>
    <row r="78" ht="12.75">
      <c r="A78" s="39"/>
    </row>
    <row r="79" ht="12.75">
      <c r="A79" s="39"/>
    </row>
  </sheetData>
  <sheetProtection sheet="1" objects="1" scenarios="1"/>
  <mergeCells count="1">
    <mergeCell ref="D27:E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ignoredErrors>
    <ignoredError sqref="B28" formulaRange="1"/>
    <ignoredError sqref="B3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22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18" t="s">
        <v>23</v>
      </c>
      <c r="B4" s="19"/>
      <c r="C4" s="20"/>
      <c r="F4" s="50"/>
      <c r="G4" s="23"/>
    </row>
    <row r="5" spans="1:7" ht="15.75">
      <c r="A5" s="45" t="s">
        <v>15</v>
      </c>
      <c r="B5" s="1">
        <v>1000</v>
      </c>
      <c r="C5" s="20"/>
      <c r="F5" s="50"/>
      <c r="G5" s="23"/>
    </row>
    <row r="6" spans="1:7" ht="15.75">
      <c r="A6" s="25" t="s">
        <v>7</v>
      </c>
      <c r="B6" s="1">
        <v>300</v>
      </c>
      <c r="C6" s="20"/>
      <c r="F6" s="50"/>
      <c r="G6" s="23"/>
    </row>
    <row r="7" spans="1:7" ht="25.5">
      <c r="A7" s="25" t="s">
        <v>8</v>
      </c>
      <c r="B7" s="6">
        <v>0.1</v>
      </c>
      <c r="C7" s="20"/>
      <c r="F7" s="50"/>
      <c r="G7" s="23"/>
    </row>
    <row r="8" spans="1:7" ht="15.75">
      <c r="A8" s="45" t="s">
        <v>24</v>
      </c>
      <c r="B8" s="1">
        <v>5</v>
      </c>
      <c r="C8" s="20"/>
      <c r="F8" s="50"/>
      <c r="G8" s="23"/>
    </row>
    <row r="9" spans="1:7" ht="15.75">
      <c r="A9" s="45" t="s">
        <v>27</v>
      </c>
      <c r="B9" s="6">
        <v>0.5</v>
      </c>
      <c r="C9" s="20"/>
      <c r="F9" s="50"/>
      <c r="G9" s="23"/>
    </row>
    <row r="10" spans="1:7" ht="15.75">
      <c r="A10" s="45" t="s">
        <v>25</v>
      </c>
      <c r="B10" s="55">
        <v>40</v>
      </c>
      <c r="C10" s="20"/>
      <c r="F10" s="50"/>
      <c r="G10" s="23"/>
    </row>
    <row r="11" spans="1:7" ht="15.75">
      <c r="A11" s="25" t="s">
        <v>12</v>
      </c>
      <c r="B11" s="43">
        <v>8487</v>
      </c>
      <c r="C11" s="20"/>
      <c r="F11" s="50"/>
      <c r="G11" s="23"/>
    </row>
    <row r="12" spans="1:3" ht="15.75">
      <c r="A12" s="29"/>
      <c r="B12" s="30"/>
      <c r="C12" s="20"/>
    </row>
    <row r="13" spans="1:4" ht="18">
      <c r="A13" s="11" t="s">
        <v>20</v>
      </c>
      <c r="B13" s="52"/>
      <c r="C13" s="20"/>
      <c r="D13" s="31"/>
    </row>
    <row r="14" spans="1:3" ht="15.75">
      <c r="A14" s="32"/>
      <c r="C14" s="20"/>
    </row>
    <row r="15" spans="1:6" ht="15.75">
      <c r="A15" s="33" t="s">
        <v>28</v>
      </c>
      <c r="B15" s="34">
        <f>B10*B5*B6/1024*12</f>
        <v>140625</v>
      </c>
      <c r="C15" s="20"/>
      <c r="D15" s="33" t="s">
        <v>26</v>
      </c>
      <c r="E15" s="34">
        <f>B15*B9/0.8+B11</f>
        <v>96377.625</v>
      </c>
      <c r="F15" s="51"/>
    </row>
    <row r="16" spans="1:6" ht="25.5">
      <c r="A16" s="38" t="s">
        <v>29</v>
      </c>
      <c r="B16" s="34">
        <f>B15/B8*B7</f>
        <v>2812.5</v>
      </c>
      <c r="D16" s="46"/>
      <c r="E16" s="47"/>
      <c r="F16" s="51"/>
    </row>
    <row r="17" spans="1:2" ht="12.75">
      <c r="A17" s="33" t="s">
        <v>59</v>
      </c>
      <c r="B17" s="74">
        <f>B15-E15</f>
        <v>44247.375</v>
      </c>
    </row>
    <row r="18" spans="1:2" ht="13.5" thickBot="1">
      <c r="A18" s="33" t="s">
        <v>60</v>
      </c>
      <c r="B18" s="73">
        <f>B15-E15+B11</f>
        <v>52734.375</v>
      </c>
    </row>
    <row r="19" spans="1:2" ht="17.25" thickBot="1" thickTop="1">
      <c r="A19" s="53" t="s">
        <v>5</v>
      </c>
      <c r="B19" s="54">
        <f>E15/B15*365</f>
        <v>250.15347999999997</v>
      </c>
    </row>
    <row r="20" spans="1:2" ht="13.5" thickTop="1">
      <c r="A20" s="32"/>
      <c r="B20" s="40"/>
    </row>
    <row r="21" spans="1:2" ht="12.75">
      <c r="A21" s="32"/>
      <c r="B21" s="40"/>
    </row>
    <row r="22" spans="1:2" ht="12.75">
      <c r="A22" s="32"/>
      <c r="B22" s="40"/>
    </row>
    <row r="23" spans="1:2" ht="12.75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ht="12.75">
      <c r="A32" s="39"/>
    </row>
    <row r="33" ht="12.75">
      <c r="A33" s="39"/>
    </row>
    <row r="34" ht="12.75">
      <c r="A34" s="39"/>
    </row>
    <row r="35" ht="12.75">
      <c r="A35" s="39"/>
    </row>
    <row r="36" ht="12.75">
      <c r="A36" s="39"/>
    </row>
    <row r="37" ht="12.75">
      <c r="A37" s="41"/>
    </row>
    <row r="38" ht="12.75">
      <c r="A38" s="39"/>
    </row>
    <row r="39" ht="12.75">
      <c r="A39" s="39"/>
    </row>
    <row r="40" ht="12.75">
      <c r="A40" s="29"/>
    </row>
    <row r="41" ht="12.75">
      <c r="A41" s="39"/>
    </row>
    <row r="42" ht="12.75">
      <c r="A42" s="39"/>
    </row>
    <row r="43" ht="12.75">
      <c r="A43" s="3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spans="1:2" ht="12.75">
      <c r="A59" s="41"/>
      <c r="B59" s="42"/>
    </row>
    <row r="60" ht="12.75">
      <c r="A60" s="39"/>
    </row>
    <row r="61" ht="12.75">
      <c r="A61" s="39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30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31</v>
      </c>
      <c r="B4" s="19"/>
      <c r="C4" s="20"/>
      <c r="F4" s="50"/>
      <c r="G4" s="23"/>
    </row>
    <row r="5" spans="1:7" ht="25.5">
      <c r="A5" s="45" t="s">
        <v>37</v>
      </c>
      <c r="B5" s="56">
        <v>100</v>
      </c>
      <c r="C5" s="20"/>
      <c r="F5" s="50"/>
      <c r="G5" s="23"/>
    </row>
    <row r="6" spans="1:7" ht="15.75">
      <c r="A6" s="45" t="s">
        <v>34</v>
      </c>
      <c r="B6" s="56">
        <v>3</v>
      </c>
      <c r="C6" s="20"/>
      <c r="F6" s="50"/>
      <c r="G6" s="23"/>
    </row>
    <row r="7" spans="1:7" ht="15.75">
      <c r="A7" s="45" t="s">
        <v>33</v>
      </c>
      <c r="B7" s="57">
        <v>2</v>
      </c>
      <c r="C7" s="20"/>
      <c r="F7" s="50"/>
      <c r="G7" s="23"/>
    </row>
    <row r="8" spans="1:7" ht="15.75">
      <c r="A8" s="45" t="s">
        <v>47</v>
      </c>
      <c r="B8" s="2">
        <v>50</v>
      </c>
      <c r="C8" s="20"/>
      <c r="F8" s="50"/>
      <c r="G8" s="23"/>
    </row>
    <row r="9" spans="1:7" ht="25.5">
      <c r="A9" s="45" t="s">
        <v>35</v>
      </c>
      <c r="B9" s="57">
        <v>5</v>
      </c>
      <c r="C9" s="20"/>
      <c r="F9" s="50"/>
      <c r="G9" s="23"/>
    </row>
    <row r="10" spans="1:7" ht="25.5">
      <c r="A10" s="45" t="s">
        <v>36</v>
      </c>
      <c r="B10" s="58">
        <v>16</v>
      </c>
      <c r="C10" s="20"/>
      <c r="F10" s="50"/>
      <c r="G10" s="23"/>
    </row>
    <row r="11" spans="1:7" ht="15.75">
      <c r="A11" s="26" t="s">
        <v>46</v>
      </c>
      <c r="B11" s="58"/>
      <c r="C11" s="20"/>
      <c r="F11" s="50"/>
      <c r="G11" s="23"/>
    </row>
    <row r="12" spans="1:7" ht="15.75">
      <c r="A12" s="25" t="s">
        <v>12</v>
      </c>
      <c r="B12" s="43">
        <v>11033</v>
      </c>
      <c r="C12" s="20"/>
      <c r="F12" s="50"/>
      <c r="G12" s="23"/>
    </row>
    <row r="13" spans="1:3" ht="15.75">
      <c r="A13" s="29"/>
      <c r="B13" s="30"/>
      <c r="C13" s="20"/>
    </row>
    <row r="14" spans="1:4" ht="18">
      <c r="A14" s="11" t="s">
        <v>20</v>
      </c>
      <c r="B14" s="52"/>
      <c r="C14" s="20"/>
      <c r="D14" s="31"/>
    </row>
    <row r="15" spans="1:3" ht="15.75">
      <c r="A15" s="32"/>
      <c r="C15" s="20"/>
    </row>
    <row r="16" spans="1:6" ht="15.75">
      <c r="A16" s="59" t="s">
        <v>38</v>
      </c>
      <c r="B16" s="60">
        <f>B5*B6*B7*B8</f>
        <v>30000</v>
      </c>
      <c r="C16" s="20"/>
      <c r="D16" s="33" t="s">
        <v>41</v>
      </c>
      <c r="E16" s="62">
        <f>B12*1.2</f>
        <v>13239.6</v>
      </c>
      <c r="F16" s="51"/>
    </row>
    <row r="17" spans="1:2" ht="12.75">
      <c r="A17" s="59" t="s">
        <v>39</v>
      </c>
      <c r="B17" s="60">
        <f>B5*B6*B8*B9</f>
        <v>75000</v>
      </c>
    </row>
    <row r="18" spans="1:2" ht="12.75">
      <c r="A18" s="59" t="s">
        <v>40</v>
      </c>
      <c r="B18" s="60">
        <f>B6*B10*B8</f>
        <v>2400</v>
      </c>
    </row>
    <row r="19" spans="1:2" ht="12.75">
      <c r="A19" s="33" t="s">
        <v>32</v>
      </c>
      <c r="B19" s="61">
        <f>SUM(B16:B18)</f>
        <v>107400</v>
      </c>
    </row>
    <row r="20" spans="1:2" ht="12.75">
      <c r="A20" s="33" t="s">
        <v>59</v>
      </c>
      <c r="B20" s="74">
        <f>B19-E16</f>
        <v>94160.4</v>
      </c>
    </row>
    <row r="21" spans="1:2" ht="13.5" thickBot="1">
      <c r="A21" s="33" t="s">
        <v>60</v>
      </c>
      <c r="B21" s="73">
        <f>B20+B12</f>
        <v>105193.4</v>
      </c>
    </row>
    <row r="22" spans="1:2" ht="17.25" thickBot="1" thickTop="1">
      <c r="A22" s="53" t="s">
        <v>5</v>
      </c>
      <c r="B22" s="54">
        <f>E16/B19*365</f>
        <v>44.99491620111732</v>
      </c>
    </row>
    <row r="23" spans="1:2" ht="13.5" thickTop="1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spans="1:2" ht="12.75">
      <c r="A32" s="32"/>
      <c r="B32" s="40"/>
    </row>
    <row r="33" spans="1:2" ht="12.75">
      <c r="A33" s="32"/>
      <c r="B33" s="40"/>
    </row>
    <row r="34" spans="1:2" ht="12.75">
      <c r="A34" s="32"/>
      <c r="B34" s="40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41"/>
    </row>
    <row r="41" ht="12.75">
      <c r="A41" s="39"/>
    </row>
    <row r="42" ht="12.75">
      <c r="A42" s="39"/>
    </row>
    <row r="43" ht="12.75">
      <c r="A43" s="2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spans="1:2" ht="12.75">
      <c r="A62" s="41"/>
      <c r="B62" s="42"/>
    </row>
    <row r="63" ht="12.75">
      <c r="A63" s="39"/>
    </row>
    <row r="64" ht="12.75">
      <c r="A64" s="39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4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48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31</v>
      </c>
      <c r="B4" s="19"/>
      <c r="C4" s="20"/>
      <c r="F4" s="50"/>
      <c r="G4" s="23"/>
    </row>
    <row r="5" spans="1:7" ht="25.5">
      <c r="A5" s="45" t="s">
        <v>37</v>
      </c>
      <c r="B5" s="56">
        <v>100</v>
      </c>
      <c r="C5" s="20"/>
      <c r="F5" s="50"/>
      <c r="G5" s="23"/>
    </row>
    <row r="6" spans="1:7" ht="15.75">
      <c r="A6" s="45" t="s">
        <v>34</v>
      </c>
      <c r="B6" s="56">
        <v>3</v>
      </c>
      <c r="C6" s="20"/>
      <c r="F6" s="50"/>
      <c r="G6" s="23"/>
    </row>
    <row r="7" spans="1:7" ht="15.75">
      <c r="A7" s="45" t="s">
        <v>33</v>
      </c>
      <c r="B7" s="57">
        <v>2</v>
      </c>
      <c r="C7" s="20"/>
      <c r="F7" s="50"/>
      <c r="G7" s="23"/>
    </row>
    <row r="8" spans="1:7" ht="15.75">
      <c r="A8" s="45" t="s">
        <v>47</v>
      </c>
      <c r="B8" s="2">
        <v>50</v>
      </c>
      <c r="C8" s="20"/>
      <c r="F8" s="50"/>
      <c r="G8" s="23"/>
    </row>
    <row r="9" spans="1:7" ht="25.5">
      <c r="A9" s="45" t="s">
        <v>35</v>
      </c>
      <c r="B9" s="57">
        <v>5</v>
      </c>
      <c r="C9" s="20"/>
      <c r="F9" s="50"/>
      <c r="G9" s="23"/>
    </row>
    <row r="10" spans="1:7" ht="25.5">
      <c r="A10" s="45" t="s">
        <v>36</v>
      </c>
      <c r="B10" s="58">
        <v>16</v>
      </c>
      <c r="C10" s="20"/>
      <c r="F10" s="50"/>
      <c r="G10" s="23"/>
    </row>
    <row r="11" spans="1:7" ht="15.75">
      <c r="A11" s="26" t="s">
        <v>46</v>
      </c>
      <c r="B11" s="58"/>
      <c r="C11" s="20"/>
      <c r="F11" s="50"/>
      <c r="G11" s="23"/>
    </row>
    <row r="12" spans="1:7" ht="15.75">
      <c r="A12" s="25" t="s">
        <v>12</v>
      </c>
      <c r="B12" s="43">
        <v>8487</v>
      </c>
      <c r="C12" s="20"/>
      <c r="F12" s="50"/>
      <c r="G12" s="23"/>
    </row>
    <row r="13" spans="1:3" ht="15.75">
      <c r="A13" s="29"/>
      <c r="B13" s="30"/>
      <c r="C13" s="20"/>
    </row>
    <row r="14" spans="1:4" ht="18">
      <c r="A14" s="11" t="s">
        <v>20</v>
      </c>
      <c r="B14" s="52"/>
      <c r="C14" s="20"/>
      <c r="D14" s="31"/>
    </row>
    <row r="15" spans="1:3" ht="15.75">
      <c r="A15" s="32"/>
      <c r="C15" s="20"/>
    </row>
    <row r="16" spans="1:6" ht="15.75">
      <c r="A16" s="59" t="s">
        <v>38</v>
      </c>
      <c r="B16" s="60">
        <f>B5*B6*B7*B8</f>
        <v>30000</v>
      </c>
      <c r="C16" s="20"/>
      <c r="D16" s="33" t="s">
        <v>41</v>
      </c>
      <c r="E16" s="62">
        <f>B16*1.2</f>
        <v>36000</v>
      </c>
      <c r="F16" s="51"/>
    </row>
    <row r="17" spans="1:2" ht="12.75">
      <c r="A17" s="59" t="s">
        <v>39</v>
      </c>
      <c r="B17" s="60">
        <f>B5*B6*B8*B9</f>
        <v>75000</v>
      </c>
    </row>
    <row r="18" spans="1:2" ht="12.75">
      <c r="A18" s="59" t="s">
        <v>40</v>
      </c>
      <c r="B18" s="60">
        <f>B6*B10*B8</f>
        <v>2400</v>
      </c>
    </row>
    <row r="19" spans="1:2" ht="12.75">
      <c r="A19" s="33" t="s">
        <v>32</v>
      </c>
      <c r="B19" s="61">
        <f>SUM(B16:B18)</f>
        <v>107400</v>
      </c>
    </row>
    <row r="20" spans="1:2" ht="12.75">
      <c r="A20" s="33" t="s">
        <v>59</v>
      </c>
      <c r="B20" s="74">
        <f>B19-E16</f>
        <v>71400</v>
      </c>
    </row>
    <row r="21" spans="1:2" ht="13.5" thickBot="1">
      <c r="A21" s="33" t="s">
        <v>60</v>
      </c>
      <c r="B21" s="73">
        <f>B20+B12</f>
        <v>79887</v>
      </c>
    </row>
    <row r="22" spans="1:2" ht="17.25" thickBot="1" thickTop="1">
      <c r="A22" s="53" t="s">
        <v>5</v>
      </c>
      <c r="B22" s="54">
        <f>E16/B19*365</f>
        <v>122.3463687150838</v>
      </c>
    </row>
    <row r="23" spans="1:2" ht="13.5" thickTop="1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spans="1:2" ht="12.75">
      <c r="A32" s="32"/>
      <c r="B32" s="40"/>
    </row>
    <row r="33" spans="1:2" ht="12.75">
      <c r="A33" s="32"/>
      <c r="B33" s="40"/>
    </row>
    <row r="34" spans="1:2" ht="12.75">
      <c r="A34" s="32"/>
      <c r="B34" s="40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41"/>
    </row>
    <row r="41" ht="12.75">
      <c r="A41" s="39"/>
    </row>
    <row r="42" ht="12.75">
      <c r="A42" s="39"/>
    </row>
    <row r="43" ht="12.75">
      <c r="A43" s="2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spans="1:2" ht="12.75">
      <c r="A62" s="41"/>
      <c r="B62" s="42"/>
    </row>
    <row r="63" ht="12.75">
      <c r="A63" s="39"/>
    </row>
    <row r="64" ht="12.75">
      <c r="A64" s="39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</dc:creator>
  <cp:keywords/>
  <dc:description/>
  <cp:lastModifiedBy>Eugen</cp:lastModifiedBy>
  <cp:lastPrinted>2010-09-16T18:46:21Z</cp:lastPrinted>
  <dcterms:created xsi:type="dcterms:W3CDTF">2010-08-24T16:43:32Z</dcterms:created>
  <dcterms:modified xsi:type="dcterms:W3CDTF">2010-09-16T19:11:07Z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